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PROJEKCE\HAVLÍČEK\2025\AL INVEST BRIDLICNA - SKLADOVA HALA\ROZPOCTY OD LS\"/>
    </mc:Choice>
  </mc:AlternateContent>
  <xr:revisionPtr revIDLastSave="0" documentId="13_ncr:1_{A6079FD9-11ED-4B69-B3A3-2DD8DA5715E6}" xr6:coauthVersionLast="47" xr6:coauthVersionMax="47" xr10:uidLastSave="{00000000-0000-0000-0000-000000000000}"/>
  <bookViews>
    <workbookView xWindow="3960" yWindow="360" windowWidth="20775" windowHeight="1491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2 D.1.2.4A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'D.1.2 D.1.2.4A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'D.1.2 D.1.2.4A Pol'!$A$1:$Y$17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I17" i="1" s="1"/>
  <c r="G42" i="1"/>
  <c r="F42" i="1"/>
  <c r="G41" i="1"/>
  <c r="F41" i="1"/>
  <c r="G39" i="1"/>
  <c r="G43" i="1" s="1"/>
  <c r="F39" i="1"/>
  <c r="G16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K8" i="12" s="1"/>
  <c r="O10" i="12"/>
  <c r="O8" i="12" s="1"/>
  <c r="Q10" i="12"/>
  <c r="V10" i="12"/>
  <c r="V8" i="12" s="1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AE16" i="12"/>
  <c r="AF16" i="12"/>
  <c r="I20" i="1"/>
  <c r="I19" i="1"/>
  <c r="I18" i="1"/>
  <c r="I16" i="1"/>
  <c r="I54" i="1"/>
  <c r="J53" i="1" s="1"/>
  <c r="J54" i="1" s="1"/>
  <c r="F43" i="1"/>
  <c r="G23" i="1" s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G25" i="1" l="1"/>
  <c r="A25" i="1" s="1"/>
  <c r="G28" i="1"/>
  <c r="H39" i="1"/>
  <c r="H43" i="1" s="1"/>
  <c r="A23" i="1"/>
  <c r="M10" i="12"/>
  <c r="M8" i="12" s="1"/>
  <c r="I21" i="1"/>
  <c r="I39" i="1"/>
  <c r="I43" i="1" s="1"/>
  <c r="J39" i="1" s="1"/>
  <c r="J43" i="1" s="1"/>
  <c r="G26" i="1" l="1"/>
  <c r="A26" i="1"/>
  <c r="J41" i="1"/>
  <c r="J42" i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8A67FCFF-C8DF-4157-B229-990BBEC4E80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CCBBAE9-A5DF-473D-A5D1-E3481A2E65F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<sst xmlns="http://schemas.openxmlformats.org/spreadsheetml/2006/main" count="195" uniqueCount="135">
  <si>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</si>
  <si>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</si>
  <si>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</si>
  <si>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</si>
  <si>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</si>
  <si>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</si>
  <si>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</si>
  <si>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</si>
  <si>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</si>
  <si>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</si>
  <si>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</si>
  <si>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</si>
  <si>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</si>
  <si>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</si>
  <si>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</si>
  <si>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</si>
  <si>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</si>
  <si>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</si>
  <si>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</si>
  <si>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</si>
  <si>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</si>
  <si>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</si>
  <si>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</si>
  <si>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</si>
  <si>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</si>
  <si>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</si>
  <si>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</si>
  <si>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</si>
  <si>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</si>
  <si>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</si>
  <si>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</si>
  <si>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</si>
  <si>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</si>
  <si>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</si>
  <si>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</si>
  <si>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</si>
  <si>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</si>
  <si>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</si>
  <si>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</si>
  <si>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</si>
  <si>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</si>
  <si>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</si>
  <si>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</si>
  <si>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D.1.2.4A</t>
  </si>
  <si>
    <t>Vytápění</t>
  </si>
  <si>
    <t>D.1.2</t>
  </si>
  <si>
    <t>Technika prostředí staveb</t>
  </si>
  <si>
    <t>Objekt:</t>
  </si>
  <si>
    <t>Rozpočet:</t>
  </si>
  <si>
    <t>01/2026</t>
  </si>
  <si>
    <t>AL INVEST Břidličná, a.s.</t>
  </si>
  <si>
    <t>Bruntálská 167</t>
  </si>
  <si>
    <t>Břidličná</t>
  </si>
  <si>
    <t>79351</t>
  </si>
  <si>
    <t>27376184</t>
  </si>
  <si>
    <t>CZ27376184</t>
  </si>
  <si>
    <t>MAXXI - THERM s.r.o.</t>
  </si>
  <si>
    <t>Ocelářská 473/29</t>
  </si>
  <si>
    <t xml:space="preserve">Ostrava-Moravská Ostrava </t>
  </si>
  <si>
    <t>70300</t>
  </si>
  <si>
    <t>27777685</t>
  </si>
  <si>
    <t>Stavba</t>
  </si>
  <si>
    <t>Stavební objekt</t>
  </si>
  <si>
    <t>Celkem za stavbu</t>
  </si>
  <si>
    <t>CZK</t>
  </si>
  <si>
    <t>#POPS</t>
  </si>
  <si>
    <t>#POPO</t>
  </si>
  <si>
    <t>Popis objektu: D.1.2 - Technika prostředí staveb</t>
  </si>
  <si>
    <t>#POPR</t>
  </si>
  <si>
    <t>Popis rozpočtu: D.1.2.4A - Vytápění</t>
  </si>
  <si>
    <t>Rekapitulace dílů</t>
  </si>
  <si>
    <t>Typ dílu</t>
  </si>
  <si>
    <t>735</t>
  </si>
  <si>
    <t>Otopná tělesa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</si>
  <si>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</si>
  <si>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</si>
  <si>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</si>
  <si>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</si>
  <si>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</si>
  <si>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</si>
  <si>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</si>
  <si>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</si>
  <si>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</si>
  <si>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</si>
  <si>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</si>
  <si>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</si>
  <si>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</si>
  <si>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</si>
  <si>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</si>
  <si>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</si>
  <si>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</si>
  <si>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</si>
  <si>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</si>
  <si>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</si>
  <si>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</si>
  <si>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</si>
  <si>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</si>
  <si>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</si>
  <si>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</si>
  <si>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</si>
  <si>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</si>
  <si>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</si>
  <si>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</si>
  <si>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</si>
  <si>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</si>
  <si>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735419101V</t>
  </si>
  <si>
    <t>Elektrický přímotopný konvektor 500 W (230 V, 50 Hz, 2,2 A)</t>
  </si>
  <si>
    <t xml:space="preserve">ks    </t>
  </si>
  <si>
    <t>Vlastní</t>
  </si>
  <si>
    <t>Indiv</t>
  </si>
  <si>
    <t>Práce</t>
  </si>
  <si>
    <t>Běžná</t>
  </si>
  <si>
    <t>POL1_</t>
  </si>
  <si>
    <t>735419102V</t>
  </si>
  <si>
    <t>Elektrický přímotopný konvektor 1000 W (230 V, 50 Hz, 4,3 A)</t>
  </si>
  <si>
    <t>735419103V</t>
  </si>
  <si>
    <t>Elektrický přímotopný konvektor 1500 W (230 V, 50 Hz, 6,5 A)</t>
  </si>
  <si>
    <t>735419110V</t>
  </si>
  <si>
    <t>Napojení na el.síť řeší  PD a dodavatel EL.instalace</t>
  </si>
  <si>
    <t>904      R02</t>
  </si>
  <si>
    <t>Hzs-zkousky v ramci montaz.praci, Topná zkouška</t>
  </si>
  <si>
    <t>h</t>
  </si>
  <si>
    <t>Prav.M</t>
  </si>
  <si>
    <t>RTS 25/ II</t>
  </si>
  <si>
    <t>HZS</t>
  </si>
  <si>
    <t>POL10_</t>
  </si>
  <si>
    <t>998735201R00</t>
  </si>
  <si>
    <t>Přesun hmot pro otopná tělesa v objektech výšky do 6 m</t>
  </si>
  <si>
    <t>800-731</t>
  </si>
  <si>
    <t>Přesun hmot</t>
  </si>
  <si>
    <t>POL7_</t>
  </si>
  <si>
    <t>SUM</t>
  </si>
  <si>
    <t>END</t>
  </si>
  <si>
    <t>ALFAGEN-Technologická příprava vsázky</t>
  </si>
  <si>
    <t>Popis stavby: 01/2026 - ALFAGEN-Technologická příprava vsázky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</si>
</sst>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VZHqiTOU4JabsWLhSySHVBz5aXSzo/b3wjUn1usDeuLEizS/exExJcz4HHWXSa5JZkogPX9nsRwCEj7TmmomTA==" saltValue="hVeIWmyy0oKZInqh33aKT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" zoomScaleNormal="100" zoomScaleSheetLayoutView="75" workbookViewId="0">
      <selection activeCell="G22" sqref="G2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7" t="s">
        <v>41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6" t="s">
        <v>22</v>
      </c>
      <c r="C2" s="77"/>
      <c r="D2" s="78" t="s">
        <v>49</v>
      </c>
      <c r="E2" s="233" t="s">
        <v>133</v>
      </c>
      <c r="F2" s="234"/>
      <c r="G2" s="234"/>
      <c r="H2" s="234"/>
      <c r="I2" s="234"/>
      <c r="J2" s="235"/>
      <c r="O2" s="1"/>
    </row>
    <row r="3" spans="1:15" ht="27" customHeight="1" x14ac:dyDescent="0.2">
      <c r="A3" s="2"/>
      <c r="B3" s="79" t="s">
        <v>47</v>
      </c>
      <c r="C3" s="77"/>
      <c r="D3" s="80" t="s">
        <v>45</v>
      </c>
      <c r="E3" s="236" t="s">
        <v>46</v>
      </c>
      <c r="F3" s="237"/>
      <c r="G3" s="237"/>
      <c r="H3" s="237"/>
      <c r="I3" s="237"/>
      <c r="J3" s="238"/>
    </row>
    <row r="4" spans="1:15" ht="23.25" customHeight="1" x14ac:dyDescent="0.2">
      <c r="A4" s="73">
        <v>3007</v>
      </c>
      <c r="B4" s="81" t="s">
        <v>48</v>
      </c>
      <c r="C4" s="82"/>
      <c r="D4" s="83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42</v>
      </c>
      <c r="D5" s="221" t="s">
        <v>50</v>
      </c>
      <c r="E5" s="222"/>
      <c r="F5" s="222"/>
      <c r="G5" s="222"/>
      <c r="H5" s="18" t="s">
        <v>40</v>
      </c>
      <c r="I5" s="84" t="s">
        <v>54</v>
      </c>
      <c r="J5" s="8"/>
    </row>
    <row r="6" spans="1:15" ht="15.75" customHeight="1" x14ac:dyDescent="0.2">
      <c r="A6" s="2"/>
      <c r="B6" s="28"/>
      <c r="C6" s="53"/>
      <c r="D6" s="223" t="s">
        <v>51</v>
      </c>
      <c r="E6" s="224"/>
      <c r="F6" s="224"/>
      <c r="G6" s="224"/>
      <c r="H6" s="18" t="s">
        <v>34</v>
      </c>
      <c r="I6" s="84" t="s">
        <v>55</v>
      </c>
      <c r="J6" s="8"/>
    </row>
    <row r="7" spans="1:15" ht="15.75" customHeight="1" x14ac:dyDescent="0.2">
      <c r="A7" s="2"/>
      <c r="B7" s="29"/>
      <c r="C7" s="54"/>
      <c r="D7" s="74" t="s">
        <v>53</v>
      </c>
      <c r="E7" s="225" t="s">
        <v>52</v>
      </c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5" t="s">
        <v>56</v>
      </c>
      <c r="H8" s="18" t="s">
        <v>40</v>
      </c>
      <c r="I8" s="84" t="s">
        <v>60</v>
      </c>
      <c r="J8" s="8"/>
    </row>
    <row r="9" spans="1:15" ht="15.75" hidden="1" customHeight="1" x14ac:dyDescent="0.2">
      <c r="A9" s="2"/>
      <c r="B9" s="2"/>
      <c r="D9" s="75" t="s">
        <v>57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74" t="s">
        <v>59</v>
      </c>
      <c r="E10" s="85" t="s">
        <v>58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0"/>
      <c r="E11" s="240"/>
      <c r="F11" s="240"/>
      <c r="G11" s="240"/>
      <c r="H11" s="18" t="s">
        <v>40</v>
      </c>
      <c r="I11" s="86"/>
      <c r="J11" s="8"/>
    </row>
    <row r="12" spans="1:15" ht="15.75" customHeight="1" x14ac:dyDescent="0.2">
      <c r="A12" s="2"/>
      <c r="B12" s="28"/>
      <c r="C12" s="53"/>
      <c r="D12" s="215"/>
      <c r="E12" s="215"/>
      <c r="F12" s="215"/>
      <c r="G12" s="215"/>
      <c r="H12" s="18" t="s">
        <v>34</v>
      </c>
      <c r="I12" s="86"/>
      <c r="J12" s="8"/>
    </row>
    <row r="13" spans="1:15" ht="15.75" customHeight="1" x14ac:dyDescent="0.2">
      <c r="A13" s="2"/>
      <c r="B13" s="29"/>
      <c r="C13" s="54"/>
      <c r="D13" s="87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239"/>
      <c r="F15" s="239"/>
      <c r="G15" s="241"/>
      <c r="H15" s="241"/>
      <c r="I15" s="241" t="s">
        <v>29</v>
      </c>
      <c r="J15" s="242"/>
    </row>
    <row r="16" spans="1:15" ht="23.25" customHeight="1" x14ac:dyDescent="0.2">
      <c r="A16" s="140" t="s">
        <v>24</v>
      </c>
      <c r="B16" s="38" t="s">
        <v>24</v>
      </c>
      <c r="C16" s="59"/>
      <c r="D16" s="60"/>
      <c r="E16" s="204"/>
      <c r="F16" s="205"/>
      <c r="G16" s="204"/>
      <c r="H16" s="205"/>
      <c r="I16" s="204">
        <f>SUMIF(F53:F53,A16,I53:I53)+SUMIF(F53:F53,"PSU",I53:I53)</f>
        <v>0</v>
      </c>
      <c r="J16" s="206"/>
    </row>
    <row r="17" spans="1:10" ht="23.25" customHeight="1" x14ac:dyDescent="0.2">
      <c r="A17" s="140" t="s">
        <v>25</v>
      </c>
      <c r="B17" s="38" t="s">
        <v>25</v>
      </c>
      <c r="C17" s="59"/>
      <c r="D17" s="60"/>
      <c r="E17" s="204"/>
      <c r="F17" s="205"/>
      <c r="G17" s="204"/>
      <c r="H17" s="205"/>
      <c r="I17" s="204">
        <f>SUMIF(F53:F53,A17,I53:I53)</f>
        <v>0</v>
      </c>
      <c r="J17" s="206"/>
    </row>
    <row r="18" spans="1:10" ht="23.25" customHeight="1" x14ac:dyDescent="0.2">
      <c r="A18" s="140" t="s">
        <v>26</v>
      </c>
      <c r="B18" s="38" t="s">
        <v>26</v>
      </c>
      <c r="C18" s="59"/>
      <c r="D18" s="60"/>
      <c r="E18" s="204"/>
      <c r="F18" s="205"/>
      <c r="G18" s="204"/>
      <c r="H18" s="205"/>
      <c r="I18" s="204">
        <f>SUMIF(F53:F53,A18,I53:I53)</f>
        <v>0</v>
      </c>
      <c r="J18" s="206"/>
    </row>
    <row r="19" spans="1:10" ht="23.25" customHeight="1" x14ac:dyDescent="0.2">
      <c r="A19" s="140" t="s">
        <v>74</v>
      </c>
      <c r="B19" s="38" t="s">
        <v>27</v>
      </c>
      <c r="C19" s="59"/>
      <c r="D19" s="60"/>
      <c r="E19" s="204"/>
      <c r="F19" s="205"/>
      <c r="G19" s="204"/>
      <c r="H19" s="205"/>
      <c r="I19" s="204">
        <f>SUMIF(F53:F53,A19,I53:I53)</f>
        <v>0</v>
      </c>
      <c r="J19" s="206"/>
    </row>
    <row r="20" spans="1:10" ht="23.25" customHeight="1" x14ac:dyDescent="0.2">
      <c r="A20" s="140" t="s">
        <v>75</v>
      </c>
      <c r="B20" s="38" t="s">
        <v>28</v>
      </c>
      <c r="C20" s="59"/>
      <c r="D20" s="60"/>
      <c r="E20" s="204"/>
      <c r="F20" s="205"/>
      <c r="G20" s="204"/>
      <c r="H20" s="205"/>
      <c r="I20" s="204">
        <f>SUMIF(F53:F53,A20,I53:I53)</f>
        <v>0</v>
      </c>
      <c r="J20" s="206"/>
    </row>
    <row r="21" spans="1:10" ht="23.25" customHeight="1" x14ac:dyDescent="0.2">
      <c r="A21" s="2"/>
      <c r="B21" s="48" t="s">
        <v>29</v>
      </c>
      <c r="C21" s="61"/>
      <c r="D21" s="62"/>
      <c r="E21" s="207"/>
      <c r="F21" s="243"/>
      <c r="G21" s="207"/>
      <c r="H21" s="243"/>
      <c r="I21" s="207">
        <f>SUM(I16:J20)</f>
        <v>0</v>
      </c>
      <c r="J21" s="208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12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12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0">
        <f>ZakladDPHSniVypocet+ZakladDPHZaklVypocet</f>
        <v>0</v>
      </c>
      <c r="H28" s="210"/>
      <c r="I28" s="210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9">
        <f>A27</f>
        <v>0</v>
      </c>
      <c r="H29" s="209"/>
      <c r="I29" s="209"/>
      <c r="J29" s="120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61</v>
      </c>
      <c r="C39" s="194"/>
      <c r="D39" s="194"/>
      <c r="E39" s="194"/>
      <c r="F39" s="100">
        <f>'D.1.2 D.1.2.4A Pol'!AE16</f>
        <v>0</v>
      </c>
      <c r="G39" s="101">
        <f>'D.1.2 D.1.2.4A Pol'!AF16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/>
      <c r="C40" s="195" t="s">
        <v>62</v>
      </c>
      <c r="D40" s="195"/>
      <c r="E40" s="195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195" t="s">
        <v>46</v>
      </c>
      <c r="D41" s="195"/>
      <c r="E41" s="195"/>
      <c r="F41" s="105">
        <f>'D.1.2 D.1.2.4A Pol'!AE16</f>
        <v>0</v>
      </c>
      <c r="G41" s="106">
        <f>'D.1.2 D.1.2.4A Pol'!AF16</f>
        <v>0</v>
      </c>
      <c r="H41" s="106">
        <f>(F41*SazbaDPH1/100)+(G41*SazbaDPH2/100)</f>
        <v>0</v>
      </c>
      <c r="I41" s="106">
        <f>F41+G41+H41</f>
        <v>0</v>
      </c>
      <c r="J41" s="107" t="str">
        <f>IF(_xlfn.SINGLE(CenaCelkemVypocet)=0,"",I41/_xlfn.SINGLE(CenaCelkemVypocet)*100)</f>
        <v/>
      </c>
    </row>
    <row r="42" spans="1:10" ht="25.5" hidden="1" customHeight="1" x14ac:dyDescent="0.2">
      <c r="A42" s="89">
        <v>3</v>
      </c>
      <c r="B42" s="108" t="s">
        <v>43</v>
      </c>
      <c r="C42" s="194" t="s">
        <v>44</v>
      </c>
      <c r="D42" s="194"/>
      <c r="E42" s="194"/>
      <c r="F42" s="109">
        <f>'D.1.2 D.1.2.4A Pol'!AE16</f>
        <v>0</v>
      </c>
      <c r="G42" s="102">
        <f>'D.1.2 D.1.2.4A Pol'!AF16</f>
        <v>0</v>
      </c>
      <c r="H42" s="102">
        <f>(F42*SazbaDPH1/100)+(G42*SazbaDPH2/100)</f>
        <v>0</v>
      </c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hidden="1" customHeight="1" x14ac:dyDescent="0.2">
      <c r="A43" s="89"/>
      <c r="B43" s="196" t="s">
        <v>63</v>
      </c>
      <c r="C43" s="197"/>
      <c r="D43" s="197"/>
      <c r="E43" s="198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x14ac:dyDescent="0.2">
      <c r="A45" t="s">
        <v>65</v>
      </c>
      <c r="B45" t="s">
        <v>134</v>
      </c>
    </row>
    <row r="46" spans="1:10" x14ac:dyDescent="0.2">
      <c r="A46" t="s">
        <v>66</v>
      </c>
      <c r="B46" t="s">
        <v>67</v>
      </c>
    </row>
    <row r="47" spans="1:10" x14ac:dyDescent="0.2">
      <c r="A47" t="s">
        <v>68</v>
      </c>
      <c r="B47" t="s">
        <v>69</v>
      </c>
    </row>
    <row r="50" spans="1:10" ht="15.75" x14ac:dyDescent="0.25">
      <c r="B50" s="121" t="s">
        <v>70</v>
      </c>
    </row>
    <row r="52" spans="1:10" ht="25.5" customHeight="1" x14ac:dyDescent="0.2">
      <c r="A52" s="123"/>
      <c r="B52" s="126" t="s">
        <v>17</v>
      </c>
      <c r="C52" s="126" t="s">
        <v>5</v>
      </c>
      <c r="D52" s="127"/>
      <c r="E52" s="127"/>
      <c r="F52" s="128" t="s">
        <v>71</v>
      </c>
      <c r="G52" s="128"/>
      <c r="H52" s="128"/>
      <c r="I52" s="128" t="s">
        <v>29</v>
      </c>
      <c r="J52" s="128" t="s">
        <v>0</v>
      </c>
    </row>
    <row r="53" spans="1:10" ht="36.75" customHeight="1" x14ac:dyDescent="0.2">
      <c r="A53" s="124"/>
      <c r="B53" s="129" t="s">
        <v>72</v>
      </c>
      <c r="C53" s="192" t="s">
        <v>73</v>
      </c>
      <c r="D53" s="193"/>
      <c r="E53" s="193"/>
      <c r="F53" s="136" t="s">
        <v>25</v>
      </c>
      <c r="G53" s="137"/>
      <c r="H53" s="137"/>
      <c r="I53" s="137">
        <f>'D.1.2 D.1.2.4A Pol'!G8</f>
        <v>0</v>
      </c>
      <c r="J53" s="133" t="str">
        <f>IF(I54=0,"",I53/I54*100)</f>
        <v/>
      </c>
    </row>
    <row r="54" spans="1:10" ht="25.5" customHeight="1" x14ac:dyDescent="0.2">
      <c r="A54" s="125"/>
      <c r="B54" s="130" t="s">
        <v>1</v>
      </c>
      <c r="C54" s="131"/>
      <c r="D54" s="132"/>
      <c r="E54" s="132"/>
      <c r="F54" s="138"/>
      <c r="G54" s="139"/>
      <c r="H54" s="139"/>
      <c r="I54" s="139">
        <f>I53</f>
        <v>0</v>
      </c>
      <c r="J54" s="134" t="str">
        <f>J53</f>
        <v/>
      </c>
    </row>
    <row r="55" spans="1:10" x14ac:dyDescent="0.2">
      <c r="F55" s="88"/>
      <c r="G55" s="88"/>
      <c r="H55" s="88"/>
      <c r="I55" s="88"/>
      <c r="J55" s="135"/>
    </row>
    <row r="56" spans="1:10" x14ac:dyDescent="0.2">
      <c r="F56" s="88"/>
      <c r="G56" s="88"/>
      <c r="H56" s="88"/>
      <c r="I56" s="88"/>
      <c r="J56" s="135"/>
    </row>
    <row r="57" spans="1:10" x14ac:dyDescent="0.2">
      <c r="F57" s="88"/>
      <c r="G57" s="88"/>
      <c r="H57" s="88"/>
      <c r="I57" s="88"/>
      <c r="J57" s="135"/>
    </row>
  </sheetData>
  <sheetProtection algorithmName="SHA-512" hashValue="PBLWN2Ouvm/dcyMfDWZeDJsaZQc5hVkCtqA4qKHELVTFOQGEIS1B9WZKBoNZA5RtvcHVKi4zPUOFs40Q7S3ktQ==" saltValue="/kmFkbMZV5Xy4MxZn2pvh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kUCFIJiZlQIUaOigwdmFSOAdrgUTbAK01eI9xE8+eZfoKf8ldimWkrQh4v4Rl5SDQxVeVJhC3O/hJ1Q7ZUXO/A==" saltValue="8SKeQEvJdm4s5KiiWGpEh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AAA99-858C-4262-8166-FAC53FA03B13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6" sqref="C6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76</v>
      </c>
      <c r="B1" s="248"/>
      <c r="C1" s="248"/>
      <c r="D1" s="248"/>
      <c r="E1" s="248"/>
      <c r="F1" s="248"/>
      <c r="G1" s="248"/>
      <c r="AG1" t="s">
        <v>77</v>
      </c>
    </row>
    <row r="2" spans="1:60" ht="24.95" customHeight="1" x14ac:dyDescent="0.2">
      <c r="A2" s="50" t="s">
        <v>7</v>
      </c>
      <c r="B2" s="49" t="s">
        <v>49</v>
      </c>
      <c r="C2" s="249" t="s">
        <v>133</v>
      </c>
      <c r="D2" s="250"/>
      <c r="E2" s="250"/>
      <c r="F2" s="250"/>
      <c r="G2" s="251"/>
      <c r="AG2" t="s">
        <v>78</v>
      </c>
    </row>
    <row r="3" spans="1:60" ht="24.95" customHeight="1" x14ac:dyDescent="0.2">
      <c r="A3" s="50" t="s">
        <v>8</v>
      </c>
      <c r="B3" s="49" t="s">
        <v>45</v>
      </c>
      <c r="C3" s="249" t="s">
        <v>46</v>
      </c>
      <c r="D3" s="250"/>
      <c r="E3" s="250"/>
      <c r="F3" s="250"/>
      <c r="G3" s="251"/>
      <c r="AC3" s="122" t="s">
        <v>78</v>
      </c>
      <c r="AG3" t="s">
        <v>79</v>
      </c>
    </row>
    <row r="4" spans="1:60" ht="24.95" customHeight="1" x14ac:dyDescent="0.2">
      <c r="A4" s="141" t="s">
        <v>9</v>
      </c>
      <c r="B4" s="142" t="s">
        <v>43</v>
      </c>
      <c r="C4" s="252" t="s">
        <v>44</v>
      </c>
      <c r="D4" s="253"/>
      <c r="E4" s="253"/>
      <c r="F4" s="253"/>
      <c r="G4" s="254"/>
      <c r="AG4" t="s">
        <v>80</v>
      </c>
    </row>
    <row r="5" spans="1:60" x14ac:dyDescent="0.2">
      <c r="D5" s="10"/>
    </row>
    <row r="6" spans="1:60" ht="38.25" x14ac:dyDescent="0.2">
      <c r="A6" s="144" t="s">
        <v>81</v>
      </c>
      <c r="B6" s="146" t="s">
        <v>82</v>
      </c>
      <c r="C6" s="146" t="s">
        <v>83</v>
      </c>
      <c r="D6" s="145" t="s">
        <v>84</v>
      </c>
      <c r="E6" s="144" t="s">
        <v>85</v>
      </c>
      <c r="F6" s="143" t="s">
        <v>86</v>
      </c>
      <c r="G6" s="144" t="s">
        <v>29</v>
      </c>
      <c r="H6" s="147" t="s">
        <v>30</v>
      </c>
      <c r="I6" s="147" t="s">
        <v>87</v>
      </c>
      <c r="J6" s="147" t="s">
        <v>31</v>
      </c>
      <c r="K6" s="147" t="s">
        <v>88</v>
      </c>
      <c r="L6" s="147" t="s">
        <v>89</v>
      </c>
      <c r="M6" s="147" t="s">
        <v>90</v>
      </c>
      <c r="N6" s="147" t="s">
        <v>91</v>
      </c>
      <c r="O6" s="147" t="s">
        <v>92</v>
      </c>
      <c r="P6" s="147" t="s">
        <v>93</v>
      </c>
      <c r="Q6" s="147" t="s">
        <v>94</v>
      </c>
      <c r="R6" s="147" t="s">
        <v>95</v>
      </c>
      <c r="S6" s="147" t="s">
        <v>96</v>
      </c>
      <c r="T6" s="147" t="s">
        <v>97</v>
      </c>
      <c r="U6" s="147" t="s">
        <v>98</v>
      </c>
      <c r="V6" s="147" t="s">
        <v>99</v>
      </c>
      <c r="W6" s="147" t="s">
        <v>100</v>
      </c>
      <c r="X6" s="147" t="s">
        <v>101</v>
      </c>
      <c r="Y6" s="147" t="s">
        <v>102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2" t="s">
        <v>103</v>
      </c>
      <c r="B8" s="163" t="s">
        <v>72</v>
      </c>
      <c r="C8" s="184" t="s">
        <v>73</v>
      </c>
      <c r="D8" s="164"/>
      <c r="E8" s="165"/>
      <c r="F8" s="166"/>
      <c r="G8" s="166">
        <f>SUMIF(AG9:AG14,"&lt;&gt;NOR",G9:G14)</f>
        <v>0</v>
      </c>
      <c r="H8" s="166"/>
      <c r="I8" s="166">
        <f>SUM(I9:I14)</f>
        <v>0</v>
      </c>
      <c r="J8" s="166"/>
      <c r="K8" s="166">
        <f>SUM(K9:K14)</f>
        <v>0</v>
      </c>
      <c r="L8" s="166"/>
      <c r="M8" s="166">
        <f>SUM(M9:M14)</f>
        <v>0</v>
      </c>
      <c r="N8" s="165"/>
      <c r="O8" s="165">
        <f>SUM(O9:O14)</f>
        <v>0</v>
      </c>
      <c r="P8" s="165"/>
      <c r="Q8" s="165">
        <f>SUM(Q9:Q14)</f>
        <v>0</v>
      </c>
      <c r="R8" s="166"/>
      <c r="S8" s="166"/>
      <c r="T8" s="167"/>
      <c r="U8" s="161"/>
      <c r="V8" s="161">
        <f>SUM(V9:V14)</f>
        <v>10.220000000000001</v>
      </c>
      <c r="W8" s="161"/>
      <c r="X8" s="161"/>
      <c r="Y8" s="161"/>
      <c r="AG8" t="s">
        <v>104</v>
      </c>
    </row>
    <row r="9" spans="1:60" outlineLevel="1" x14ac:dyDescent="0.2">
      <c r="A9" s="176">
        <v>1</v>
      </c>
      <c r="B9" s="177" t="s">
        <v>105</v>
      </c>
      <c r="C9" s="185" t="s">
        <v>106</v>
      </c>
      <c r="D9" s="178" t="s">
        <v>107</v>
      </c>
      <c r="E9" s="179">
        <v>1</v>
      </c>
      <c r="F9" s="180"/>
      <c r="G9" s="181">
        <f t="shared" ref="G9:G14" si="0">ROUND(E9*F9,2)</f>
        <v>0</v>
      </c>
      <c r="H9" s="180"/>
      <c r="I9" s="181">
        <f t="shared" ref="I9:I14" si="1">ROUND(E9*H9,2)</f>
        <v>0</v>
      </c>
      <c r="J9" s="180"/>
      <c r="K9" s="181">
        <f t="shared" ref="K9:K14" si="2">ROUND(E9*J9,2)</f>
        <v>0</v>
      </c>
      <c r="L9" s="181">
        <v>21</v>
      </c>
      <c r="M9" s="181">
        <f t="shared" ref="M9:M14" si="3">G9*(1+L9/100)</f>
        <v>0</v>
      </c>
      <c r="N9" s="179">
        <v>0</v>
      </c>
      <c r="O9" s="179">
        <f t="shared" ref="O9:O14" si="4">ROUND(E9*N9,2)</f>
        <v>0</v>
      </c>
      <c r="P9" s="179">
        <v>0</v>
      </c>
      <c r="Q9" s="179">
        <f t="shared" ref="Q9:Q14" si="5">ROUND(E9*P9,2)</f>
        <v>0</v>
      </c>
      <c r="R9" s="181"/>
      <c r="S9" s="181" t="s">
        <v>108</v>
      </c>
      <c r="T9" s="182" t="s">
        <v>109</v>
      </c>
      <c r="U9" s="159">
        <v>0.217</v>
      </c>
      <c r="V9" s="159">
        <f t="shared" ref="V9:V14" si="6">ROUND(E9*U9,2)</f>
        <v>0.22</v>
      </c>
      <c r="W9" s="159"/>
      <c r="X9" s="159" t="s">
        <v>110</v>
      </c>
      <c r="Y9" s="159" t="s">
        <v>111</v>
      </c>
      <c r="Z9" s="148"/>
      <c r="AA9" s="148"/>
      <c r="AB9" s="148"/>
      <c r="AC9" s="148"/>
      <c r="AD9" s="148"/>
      <c r="AE9" s="148"/>
      <c r="AF9" s="148"/>
      <c r="AG9" s="148" t="s">
        <v>112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6">
        <v>2</v>
      </c>
      <c r="B10" s="177" t="s">
        <v>113</v>
      </c>
      <c r="C10" s="185" t="s">
        <v>114</v>
      </c>
      <c r="D10" s="178" t="s">
        <v>107</v>
      </c>
      <c r="E10" s="179">
        <v>3</v>
      </c>
      <c r="F10" s="180"/>
      <c r="G10" s="181">
        <f t="shared" si="0"/>
        <v>0</v>
      </c>
      <c r="H10" s="180"/>
      <c r="I10" s="181">
        <f t="shared" si="1"/>
        <v>0</v>
      </c>
      <c r="J10" s="180"/>
      <c r="K10" s="181">
        <f t="shared" si="2"/>
        <v>0</v>
      </c>
      <c r="L10" s="181">
        <v>21</v>
      </c>
      <c r="M10" s="181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81"/>
      <c r="S10" s="181" t="s">
        <v>108</v>
      </c>
      <c r="T10" s="182" t="s">
        <v>109</v>
      </c>
      <c r="U10" s="159">
        <v>0</v>
      </c>
      <c r="V10" s="159">
        <f t="shared" si="6"/>
        <v>0</v>
      </c>
      <c r="W10" s="159"/>
      <c r="X10" s="159" t="s">
        <v>110</v>
      </c>
      <c r="Y10" s="159" t="s">
        <v>111</v>
      </c>
      <c r="Z10" s="148"/>
      <c r="AA10" s="148"/>
      <c r="AB10" s="148"/>
      <c r="AC10" s="148"/>
      <c r="AD10" s="148"/>
      <c r="AE10" s="148"/>
      <c r="AF10" s="148"/>
      <c r="AG10" s="148" t="s">
        <v>112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6">
        <v>3</v>
      </c>
      <c r="B11" s="177" t="s">
        <v>115</v>
      </c>
      <c r="C11" s="185" t="s">
        <v>116</v>
      </c>
      <c r="D11" s="178" t="s">
        <v>107</v>
      </c>
      <c r="E11" s="179">
        <v>2</v>
      </c>
      <c r="F11" s="180"/>
      <c r="G11" s="181">
        <f t="shared" si="0"/>
        <v>0</v>
      </c>
      <c r="H11" s="180"/>
      <c r="I11" s="181">
        <f t="shared" si="1"/>
        <v>0</v>
      </c>
      <c r="J11" s="180"/>
      <c r="K11" s="181">
        <f t="shared" si="2"/>
        <v>0</v>
      </c>
      <c r="L11" s="181">
        <v>21</v>
      </c>
      <c r="M11" s="181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81"/>
      <c r="S11" s="181" t="s">
        <v>108</v>
      </c>
      <c r="T11" s="182" t="s">
        <v>109</v>
      </c>
      <c r="U11" s="159">
        <v>0</v>
      </c>
      <c r="V11" s="159">
        <f t="shared" si="6"/>
        <v>0</v>
      </c>
      <c r="W11" s="159"/>
      <c r="X11" s="159" t="s">
        <v>110</v>
      </c>
      <c r="Y11" s="159" t="s">
        <v>111</v>
      </c>
      <c r="Z11" s="148"/>
      <c r="AA11" s="148"/>
      <c r="AB11" s="148"/>
      <c r="AC11" s="148"/>
      <c r="AD11" s="148"/>
      <c r="AE11" s="148"/>
      <c r="AF11" s="148"/>
      <c r="AG11" s="148" t="s">
        <v>112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6">
        <v>4</v>
      </c>
      <c r="B12" s="177" t="s">
        <v>117</v>
      </c>
      <c r="C12" s="185" t="s">
        <v>118</v>
      </c>
      <c r="D12" s="178"/>
      <c r="E12" s="179">
        <v>0</v>
      </c>
      <c r="F12" s="180"/>
      <c r="G12" s="181">
        <f t="shared" si="0"/>
        <v>0</v>
      </c>
      <c r="H12" s="180"/>
      <c r="I12" s="181">
        <f t="shared" si="1"/>
        <v>0</v>
      </c>
      <c r="J12" s="180"/>
      <c r="K12" s="181">
        <f t="shared" si="2"/>
        <v>0</v>
      </c>
      <c r="L12" s="181">
        <v>21</v>
      </c>
      <c r="M12" s="181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81"/>
      <c r="S12" s="181" t="s">
        <v>108</v>
      </c>
      <c r="T12" s="182" t="s">
        <v>109</v>
      </c>
      <c r="U12" s="159">
        <v>0</v>
      </c>
      <c r="V12" s="159">
        <f t="shared" si="6"/>
        <v>0</v>
      </c>
      <c r="W12" s="159"/>
      <c r="X12" s="159" t="s">
        <v>110</v>
      </c>
      <c r="Y12" s="159" t="s">
        <v>111</v>
      </c>
      <c r="Z12" s="148"/>
      <c r="AA12" s="148"/>
      <c r="AB12" s="148"/>
      <c r="AC12" s="148"/>
      <c r="AD12" s="148"/>
      <c r="AE12" s="148"/>
      <c r="AF12" s="148"/>
      <c r="AG12" s="148" t="s">
        <v>112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9">
        <v>5</v>
      </c>
      <c r="B13" s="170" t="s">
        <v>119</v>
      </c>
      <c r="C13" s="186" t="s">
        <v>120</v>
      </c>
      <c r="D13" s="171" t="s">
        <v>121</v>
      </c>
      <c r="E13" s="172">
        <v>10</v>
      </c>
      <c r="F13" s="173"/>
      <c r="G13" s="174">
        <f t="shared" si="0"/>
        <v>0</v>
      </c>
      <c r="H13" s="173"/>
      <c r="I13" s="174">
        <f t="shared" si="1"/>
        <v>0</v>
      </c>
      <c r="J13" s="173"/>
      <c r="K13" s="174">
        <f t="shared" si="2"/>
        <v>0</v>
      </c>
      <c r="L13" s="174">
        <v>21</v>
      </c>
      <c r="M13" s="174">
        <f t="shared" si="3"/>
        <v>0</v>
      </c>
      <c r="N13" s="172">
        <v>0</v>
      </c>
      <c r="O13" s="172">
        <f t="shared" si="4"/>
        <v>0</v>
      </c>
      <c r="P13" s="172">
        <v>0</v>
      </c>
      <c r="Q13" s="172">
        <f t="shared" si="5"/>
        <v>0</v>
      </c>
      <c r="R13" s="174" t="s">
        <v>122</v>
      </c>
      <c r="S13" s="174" t="s">
        <v>123</v>
      </c>
      <c r="T13" s="175" t="s">
        <v>123</v>
      </c>
      <c r="U13" s="159">
        <v>1</v>
      </c>
      <c r="V13" s="159">
        <f t="shared" si="6"/>
        <v>10</v>
      </c>
      <c r="W13" s="159"/>
      <c r="X13" s="159" t="s">
        <v>124</v>
      </c>
      <c r="Y13" s="159" t="s">
        <v>111</v>
      </c>
      <c r="Z13" s="148"/>
      <c r="AA13" s="148"/>
      <c r="AB13" s="148"/>
      <c r="AC13" s="148"/>
      <c r="AD13" s="148"/>
      <c r="AE13" s="148"/>
      <c r="AF13" s="148"/>
      <c r="AG13" s="148" t="s">
        <v>125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>
        <v>6</v>
      </c>
      <c r="B14" s="156" t="s">
        <v>126</v>
      </c>
      <c r="C14" s="187" t="s">
        <v>127</v>
      </c>
      <c r="D14" s="157" t="s">
        <v>0</v>
      </c>
      <c r="E14" s="183"/>
      <c r="F14" s="160"/>
      <c r="G14" s="159">
        <f t="shared" si="0"/>
        <v>0</v>
      </c>
      <c r="H14" s="160"/>
      <c r="I14" s="159">
        <f t="shared" si="1"/>
        <v>0</v>
      </c>
      <c r="J14" s="160"/>
      <c r="K14" s="159">
        <f t="shared" si="2"/>
        <v>0</v>
      </c>
      <c r="L14" s="159">
        <v>21</v>
      </c>
      <c r="M14" s="159">
        <f t="shared" si="3"/>
        <v>0</v>
      </c>
      <c r="N14" s="158">
        <v>0</v>
      </c>
      <c r="O14" s="158">
        <f t="shared" si="4"/>
        <v>0</v>
      </c>
      <c r="P14" s="158">
        <v>0</v>
      </c>
      <c r="Q14" s="158">
        <f t="shared" si="5"/>
        <v>0</v>
      </c>
      <c r="R14" s="159" t="s">
        <v>128</v>
      </c>
      <c r="S14" s="159" t="s">
        <v>123</v>
      </c>
      <c r="T14" s="159" t="s">
        <v>123</v>
      </c>
      <c r="U14" s="159">
        <v>0</v>
      </c>
      <c r="V14" s="159">
        <f t="shared" si="6"/>
        <v>0</v>
      </c>
      <c r="W14" s="159"/>
      <c r="X14" s="159" t="s">
        <v>129</v>
      </c>
      <c r="Y14" s="159" t="s">
        <v>111</v>
      </c>
      <c r="Z14" s="148"/>
      <c r="AA14" s="148"/>
      <c r="AB14" s="148"/>
      <c r="AC14" s="148"/>
      <c r="AD14" s="148"/>
      <c r="AE14" s="148"/>
      <c r="AF14" s="148"/>
      <c r="AG14" s="148" t="s">
        <v>130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3"/>
      <c r="B15" s="4"/>
      <c r="C15" s="188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E15">
        <v>12</v>
      </c>
      <c r="AF15">
        <v>21</v>
      </c>
      <c r="AG15" t="s">
        <v>89</v>
      </c>
    </row>
    <row r="16" spans="1:60" x14ac:dyDescent="0.2">
      <c r="A16" s="151"/>
      <c r="B16" s="152" t="s">
        <v>29</v>
      </c>
      <c r="C16" s="189"/>
      <c r="D16" s="153"/>
      <c r="E16" s="154"/>
      <c r="F16" s="154"/>
      <c r="G16" s="168">
        <f>G8</f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f>SUMIF(L7:L14,AE15,G7:G14)</f>
        <v>0</v>
      </c>
      <c r="AF16">
        <f>SUMIF(L7:L14,AF15,G7:G14)</f>
        <v>0</v>
      </c>
      <c r="AG16" t="s">
        <v>131</v>
      </c>
    </row>
    <row r="17" spans="3:33" x14ac:dyDescent="0.2">
      <c r="C17" s="190"/>
      <c r="D17" s="10"/>
      <c r="AG17" t="s">
        <v>132</v>
      </c>
    </row>
    <row r="18" spans="3:33" x14ac:dyDescent="0.2">
      <c r="D18" s="10"/>
    </row>
    <row r="19" spans="3:33" x14ac:dyDescent="0.2">
      <c r="D19" s="10"/>
    </row>
    <row r="20" spans="3:33" x14ac:dyDescent="0.2">
      <c r="D20" s="10"/>
    </row>
    <row r="21" spans="3:33" x14ac:dyDescent="0.2">
      <c r="D21" s="10"/>
    </row>
    <row r="22" spans="3:33" x14ac:dyDescent="0.2">
      <c r="D22" s="10"/>
    </row>
    <row r="23" spans="3:33" x14ac:dyDescent="0.2">
      <c r="D23" s="10"/>
    </row>
    <row r="24" spans="3:33" x14ac:dyDescent="0.2">
      <c r="D24" s="10"/>
    </row>
    <row r="25" spans="3:33" x14ac:dyDescent="0.2">
      <c r="D25" s="10"/>
    </row>
    <row r="26" spans="3:33" x14ac:dyDescent="0.2">
      <c r="D26" s="10"/>
    </row>
    <row r="27" spans="3:33" x14ac:dyDescent="0.2">
      <c r="D27" s="10"/>
    </row>
    <row r="28" spans="3:33" x14ac:dyDescent="0.2">
      <c r="D28" s="10"/>
    </row>
    <row r="29" spans="3:33" x14ac:dyDescent="0.2">
      <c r="D29" s="10"/>
    </row>
    <row r="30" spans="3:33" x14ac:dyDescent="0.2">
      <c r="D30" s="10"/>
    </row>
    <row r="31" spans="3:33" x14ac:dyDescent="0.2">
      <c r="D31" s="10"/>
    </row>
    <row r="32" spans="3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58cqtJgzAJhUwIb0Q4xLgIgFcZjZ0O5PddhtBRCeE3pRI6SCa/vYZhj8o24XoU2beVWLCMq92XFNhxbCab+hVA==" saltValue="aXAjrTyySWT6hdnZS06HaQ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07286B-936F-4AD2-A43A-F992562226F8}"/>
</file>

<file path=customXml/itemProps2.xml><?xml version="1.0" encoding="utf-8"?>
<ds:datastoreItem xmlns:ds="http://schemas.openxmlformats.org/officeDocument/2006/customXml" ds:itemID="{6C8FA120-1C37-4291-8FAF-4FD049BFC61A}"/>
</file>

<file path=customXml/itemProps3.xml><?xml version="1.0" encoding="utf-8"?>
<ds:datastoreItem xmlns:ds="http://schemas.openxmlformats.org/officeDocument/2006/customXml" ds:itemID="{753219D9-4C8B-4408-A555-A4EE75501A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D.1.2 D.1.2.4A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'D.1.2 D.1.2.4A Pol'!Názvy_tisku</vt:lpstr>
      <vt:lpstr>oadresa</vt:lpstr>
      <vt:lpstr>Stavba!Objednatel</vt:lpstr>
      <vt:lpstr>Stavba!Objekt</vt:lpstr>
      <vt:lpstr>'D.1.2 D.1.2.4A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Štefek</dc:creator>
  <cp:lastModifiedBy>Martin Galuška</cp:lastModifiedBy>
  <cp:lastPrinted>2019-03-19T12:27:02Z</cp:lastPrinted>
  <dcterms:created xsi:type="dcterms:W3CDTF">2009-04-08T07:15:50Z</dcterms:created>
  <dcterms:modified xsi:type="dcterms:W3CDTF">2026-01-19T09:19:54Z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